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.soto\Desktop\"/>
    </mc:Choice>
  </mc:AlternateContent>
  <xr:revisionPtr revIDLastSave="0" documentId="8_{1AE41093-2AE6-4D96-A9CC-8DB934AF3124}" xr6:coauthVersionLast="47" xr6:coauthVersionMax="47" xr10:uidLastSave="{00000000-0000-0000-0000-000000000000}"/>
  <bookViews>
    <workbookView xWindow="-24120" yWindow="2385" windowWidth="21600" windowHeight="11280" xr2:uid="{00000000-000D-0000-FFFF-FFFF00000000}"/>
  </bookViews>
  <sheets>
    <sheet name="VF Funding Worksheet" sheetId="1" r:id="rId1"/>
  </sheets>
  <definedNames>
    <definedName name="_xlnm.Print_Area" localSheetId="0">'VF Funding Worksheet'!$B$1:$L$44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H30" i="1" l="1"/>
  <c r="G30" i="1"/>
  <c r="F30" i="1"/>
  <c r="H25" i="1"/>
  <c r="F31" i="1" l="1"/>
  <c r="F32" i="1" s="1"/>
  <c r="F33" i="1" l="1"/>
  <c r="G25" i="1"/>
  <c r="H29" i="1" l="1"/>
  <c r="G31" i="1" l="1"/>
  <c r="G32" i="1" s="1"/>
  <c r="H31" i="1"/>
  <c r="H32" i="1" s="1"/>
  <c r="G33" i="1" l="1"/>
  <c r="H33" i="1"/>
  <c r="F29" i="1"/>
  <c r="G29" i="1" l="1"/>
  <c r="F34" i="1" l="1"/>
  <c r="G34" i="1" l="1"/>
  <c r="G37" i="1" s="1"/>
  <c r="F37" i="1"/>
  <c r="H34" i="1"/>
  <c r="H37" i="1" s="1"/>
</calcChain>
</file>

<file path=xl/sharedStrings.xml><?xml version="1.0" encoding="utf-8"?>
<sst xmlns="http://schemas.openxmlformats.org/spreadsheetml/2006/main" count="42" uniqueCount="42">
  <si>
    <t>OOSS -
Per Bottle Rate</t>
  </si>
  <si>
    <t>Retailer -
% of Retail Price</t>
  </si>
  <si>
    <t>Sales Tax Rate</t>
  </si>
  <si>
    <t>Shipping Method</t>
  </si>
  <si>
    <t>State</t>
  </si>
  <si>
    <t>Approx Amount to Fund</t>
  </si>
  <si>
    <t>Total Charge</t>
  </si>
  <si>
    <t>Total Retail Value</t>
  </si>
  <si>
    <t xml:space="preserve">Bottle </t>
  </si>
  <si>
    <t>Weight</t>
  </si>
  <si>
    <t>Shipping Charge</t>
  </si>
  <si>
    <t>Enter Client Rates:</t>
  </si>
  <si>
    <t>Yes</t>
  </si>
  <si>
    <t>Shipping?</t>
  </si>
  <si>
    <t xml:space="preserve">STEP 1: </t>
  </si>
  <si>
    <t xml:space="preserve">STEP 2: </t>
  </si>
  <si>
    <t xml:space="preserve">STEP 3: </t>
  </si>
  <si>
    <t>Enter Average Retail Bottle Value*:</t>
  </si>
  <si>
    <t xml:space="preserve">STEP 4: </t>
  </si>
  <si>
    <t xml:space="preserve">STEP 5: </t>
  </si>
  <si>
    <t>Enter # of Bottles per Order:</t>
  </si>
  <si>
    <t xml:space="preserve">STEP 6: </t>
  </si>
  <si>
    <t xml:space="preserve">Enter # of Orders: </t>
  </si>
  <si>
    <t>Indicate If Shipping to State:</t>
  </si>
  <si>
    <t>3TIER</t>
  </si>
  <si>
    <t>Fuel Surcharge</t>
  </si>
  <si>
    <t xml:space="preserve">Sales Tax in Price Posting states is based upon product retail amount entered into the WD system.  If a client wants to change the amount that is applicable to sales tax, a new price should be posted. </t>
  </si>
  <si>
    <t>NOTES</t>
  </si>
  <si>
    <t xml:space="preserve"> </t>
  </si>
  <si>
    <t>Enter Client Rate Card Name:</t>
  </si>
  <si>
    <t>VINTAGE FUNDS PRE-FUNDING WORKSHEET</t>
  </si>
  <si>
    <t>New Jersey</t>
  </si>
  <si>
    <t>3-Tier</t>
  </si>
  <si>
    <t>$1/btl.</t>
  </si>
  <si>
    <t>2% posted price</t>
  </si>
  <si>
    <t>2022 3-Tier Standard Rates</t>
  </si>
  <si>
    <t>NJ Excise Tax is $0.875/gallon regardless of wine type or ABV.</t>
  </si>
  <si>
    <t xml:space="preserve">NJ sales tax is due on 100% of shipping and handling.     </t>
  </si>
  <si>
    <t xml:space="preserve">The Retail Price cap is $40.00 for calculations. </t>
  </si>
  <si>
    <t>Wholesaler - Per Bottle Rate</t>
  </si>
  <si>
    <t>Clearing Fees</t>
  </si>
  <si>
    <t>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</si>
</sst>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0.0000%"/>
  </numFmts>
  <fonts count="1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etica"/>
      <family val="2"/>
    </font>
    <font>
      <b/>
      <sz val="20"/>
      <name val="Helvetica"/>
      <family val="2"/>
    </font>
    <font>
      <b/>
      <sz val="10"/>
      <name val="Helvetica"/>
      <family val="2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sz val="10"/>
      <color indexed="8"/>
      <name val="Helvetica"/>
      <family val="2"/>
    </font>
    <font>
      <sz val="12"/>
      <name val="Helvetica"/>
      <family val="2"/>
    </font>
    <font>
      <b/>
      <u/>
      <sz val="10"/>
      <name val="Helvetica"/>
      <family val="2"/>
    </font>
    <font>
      <b/>
      <sz val="11"/>
      <color rgb="FF77246C"/>
      <name val="Helvetica"/>
      <family val="2"/>
    </font>
    <font>
      <sz val="10"/>
      <color rgb="FF77246C"/>
      <name val="Helvetica"/>
      <family val="2"/>
    </font>
    <font>
      <b/>
      <sz val="10"/>
      <color rgb="FF77246C"/>
      <name val="Helvetica"/>
      <family val="2"/>
    </font>
    <font>
      <b/>
      <sz val="10"/>
      <color rgb="FF77246C"/>
      <name val="Helvetica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rgb="FFFFFF99"/>
      </right>
      <top style="thin">
        <color theme="0"/>
      </top>
      <bottom style="thin">
        <color theme="0"/>
      </bottom>
      <diagonal/>
    </border>
    <border>
      <left style="thin">
        <color rgb="FFFFFF99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FFFF99"/>
      </right>
      <top style="thin">
        <color indexed="64"/>
      </top>
      <bottom style="thin">
        <color indexed="64"/>
      </bottom>
      <diagonal/>
    </border>
    <border>
      <left style="thin">
        <color rgb="FFFFFF99"/>
      </left>
      <right style="thin">
        <color rgb="FFFFFF99"/>
      </right>
      <top style="thin">
        <color indexed="64"/>
      </top>
      <bottom style="thin">
        <color indexed="64"/>
      </bottom>
      <diagonal/>
    </border>
    <border>
      <left style="thin">
        <color rgb="FFFFFF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rgb="FFFFFF99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4" fontId="3" fillId="0" borderId="7" xfId="0" applyNumberFormat="1" applyFont="1" applyBorder="1" applyAlignment="1">
      <alignment horizontal="left" vertical="center"/>
    </xf>
    <xf numFmtId="4" fontId="3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left" vertical="center"/>
    </xf>
    <xf numFmtId="4" fontId="5" fillId="2" borderId="1" xfId="1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4" fontId="5" fillId="2" borderId="3" xfId="1" applyNumberFormat="1" applyFont="1" applyFill="1" applyBorder="1" applyAlignment="1">
      <alignment horizontal="center" wrapText="1"/>
    </xf>
    <xf numFmtId="4" fontId="5" fillId="2" borderId="18" xfId="1" applyNumberFormat="1" applyFont="1" applyFill="1" applyBorder="1" applyAlignment="1">
      <alignment horizontal="center" wrapText="1"/>
    </xf>
    <xf numFmtId="4" fontId="5" fillId="2" borderId="17" xfId="1" applyNumberFormat="1" applyFont="1" applyFill="1" applyBorder="1" applyAlignment="1">
      <alignment horizontal="center" wrapText="1"/>
    </xf>
    <xf numFmtId="4" fontId="3" fillId="0" borderId="9" xfId="1" applyNumberFormat="1" applyFont="1" applyBorder="1" applyAlignment="1">
      <alignment horizontal="center"/>
    </xf>
    <xf numFmtId="4" fontId="3" fillId="0" borderId="7" xfId="1" applyNumberFormat="1" applyFont="1" applyBorder="1" applyAlignment="1">
      <alignment horizontal="center"/>
    </xf>
    <xf numFmtId="9" fontId="3" fillId="0" borderId="17" xfId="5" applyFont="1" applyFill="1" applyBorder="1" applyAlignment="1">
      <alignment horizontal="center" vertical="center"/>
    </xf>
    <xf numFmtId="2" fontId="3" fillId="0" borderId="2" xfId="5" applyNumberFormat="1" applyFont="1" applyFill="1" applyBorder="1" applyAlignment="1">
      <alignment horizontal="center" vertical="center"/>
    </xf>
    <xf numFmtId="4" fontId="3" fillId="0" borderId="9" xfId="1" applyNumberFormat="1" applyFont="1" applyBorder="1" applyAlignment="1">
      <alignment vertical="center"/>
    </xf>
    <xf numFmtId="4" fontId="3" fillId="0" borderId="7" xfId="1" applyNumberFormat="1" applyFont="1" applyBorder="1" applyAlignment="1">
      <alignment vertical="center"/>
    </xf>
    <xf numFmtId="4" fontId="3" fillId="0" borderId="8" xfId="0" applyNumberFormat="1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left" vertical="center"/>
    </xf>
    <xf numFmtId="4" fontId="5" fillId="0" borderId="7" xfId="0" applyNumberFormat="1" applyFont="1" applyBorder="1" applyAlignment="1">
      <alignment horizontal="right" vertical="center" indent="1"/>
    </xf>
    <xf numFmtId="4" fontId="3" fillId="0" borderId="12" xfId="0" applyNumberFormat="1" applyFont="1" applyBorder="1" applyAlignment="1">
      <alignment horizontal="left" vertical="center"/>
    </xf>
    <xf numFmtId="4" fontId="3" fillId="0" borderId="7" xfId="0" applyNumberFormat="1" applyFont="1" applyBorder="1" applyAlignment="1">
      <alignment horizontal="right" vertical="center" indent="1"/>
    </xf>
    <xf numFmtId="4" fontId="3" fillId="0" borderId="13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right" vertical="center" indent="1"/>
    </xf>
    <xf numFmtId="164" fontId="3" fillId="0" borderId="3" xfId="5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left" vertical="center"/>
    </xf>
    <xf numFmtId="4" fontId="10" fillId="0" borderId="7" xfId="0" applyNumberFormat="1" applyFont="1" applyBorder="1" applyAlignment="1">
      <alignment horizontal="left" vertical="center"/>
    </xf>
    <xf numFmtId="44" fontId="8" fillId="3" borderId="1" xfId="6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left" vertical="center"/>
    </xf>
    <xf numFmtId="4" fontId="5" fillId="3" borderId="19" xfId="0" applyNumberFormat="1" applyFont="1" applyFill="1" applyBorder="1" applyAlignment="1">
      <alignment horizontal="right" vertical="center" indent="1"/>
    </xf>
    <xf numFmtId="4" fontId="5" fillId="3" borderId="21" xfId="0" applyNumberFormat="1" applyFont="1" applyFill="1" applyBorder="1" applyAlignment="1">
      <alignment horizontal="left" vertical="center"/>
    </xf>
    <xf numFmtId="4" fontId="3" fillId="3" borderId="22" xfId="0" applyNumberFormat="1" applyFont="1" applyFill="1" applyBorder="1" applyAlignment="1">
      <alignment horizontal="left" vertical="center"/>
    </xf>
    <xf numFmtId="4" fontId="3" fillId="3" borderId="23" xfId="0" applyNumberFormat="1" applyFont="1" applyFill="1" applyBorder="1" applyAlignment="1">
      <alignment horizontal="left" vertical="center"/>
    </xf>
    <xf numFmtId="4" fontId="3" fillId="3" borderId="20" xfId="0" applyNumberFormat="1" applyFont="1" applyFill="1" applyBorder="1" applyAlignment="1">
      <alignment horizontal="left" vertical="center"/>
    </xf>
    <xf numFmtId="4" fontId="11" fillId="0" borderId="7" xfId="0" applyNumberFormat="1" applyFont="1" applyBorder="1" applyAlignment="1">
      <alignment horizontal="left" vertical="center"/>
    </xf>
    <xf numFmtId="4" fontId="12" fillId="0" borderId="7" xfId="0" applyNumberFormat="1" applyFont="1" applyBorder="1" applyAlignment="1">
      <alignment horizontal="left" vertical="center"/>
    </xf>
    <xf numFmtId="4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4" fontId="13" fillId="0" borderId="7" xfId="0" applyNumberFormat="1" applyFont="1" applyBorder="1" applyAlignment="1">
      <alignment horizontal="right" vertical="center" indent="1"/>
    </xf>
    <xf numFmtId="4" fontId="12" fillId="0" borderId="8" xfId="0" applyNumberFormat="1" applyFont="1" applyBorder="1" applyAlignment="1">
      <alignment horizontal="left" vertical="center"/>
    </xf>
    <xf numFmtId="4" fontId="13" fillId="0" borderId="6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left" vertical="center"/>
    </xf>
    <xf numFmtId="165" fontId="3" fillId="0" borderId="2" xfId="5" applyNumberFormat="1" applyFont="1" applyFill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11" fillId="0" borderId="8" xfId="0" applyNumberFormat="1" applyFont="1" applyBorder="1" applyAlignment="1">
      <alignment horizontal="left" vertical="center"/>
    </xf>
    <xf numFmtId="4" fontId="5" fillId="3" borderId="28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left" vertical="center"/>
    </xf>
    <xf numFmtId="4" fontId="3" fillId="0" borderId="9" xfId="0" applyNumberFormat="1" applyFont="1" applyBorder="1" applyAlignment="1">
      <alignment horizontal="left" vertical="center"/>
    </xf>
    <xf numFmtId="4" fontId="14" fillId="4" borderId="29" xfId="0" applyNumberFormat="1" applyFont="1" applyFill="1" applyBorder="1" applyAlignment="1">
      <alignment horizontal="center" vertical="center"/>
    </xf>
  </cellXfs>
  <cellStyles count="7">
    <cellStyle name="Currency" xfId="6" builtinId="4"/>
    <cellStyle name="Normal" xfId="0" builtinId="0"/>
    <cellStyle name="Normal 2" xfId="2" xr:uid="{00000000-0005-0000-0000-000002000000}"/>
    <cellStyle name="Normal 2 2 2 2 2" xfId="3" xr:uid="{00000000-0005-0000-0000-000003000000}"/>
    <cellStyle name="Normal 2 2 2 2 3" xfId="4" xr:uid="{00000000-0005-0000-0000-000004000000}"/>
    <cellStyle name="Normal_NVL_Taxes_ClearingFees_010108_ALLINONE" xfId="1" xr:uid="{00000000-0005-0000-0000-000005000000}"/>
    <cellStyle name="Percent" xfId="5" builtinId="5"/>
  </cellStyles>
  <dxfs count="1">
    <dxf>
      <font>
        <color auto="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77246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28575</xdr:rowOff>
    </xdr:from>
    <xdr:to>
      <xdr:col>4</xdr:col>
      <xdr:colOff>314963</xdr:colOff>
      <xdr:row>0</xdr:row>
      <xdr:rowOff>957542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8575"/>
          <a:ext cx="3884457" cy="928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4"/>
  <sheetViews>
    <sheetView tabSelected="1" zoomScale="80" zoomScaleNormal="80" workbookViewId="0">
      <selection activeCell="H31" sqref="H31"/>
    </sheetView>
  </sheetViews>
  <sheetFormatPr defaultColWidth="9.140625" defaultRowHeight="12.75" x14ac:dyDescent="0.25"/>
  <cols>
    <col min="1" max="1" width="9.140625" style="1"/>
    <col min="2" max="2" width="10.7109375" style="1" customWidth="1"/>
    <col min="3" max="3" width="16.42578125" style="1" bestFit="1" customWidth="1"/>
    <col min="4" max="4" width="20.7109375" style="2" customWidth="1"/>
    <col min="5" max="5" width="12.7109375" style="1" customWidth="1"/>
    <col min="6" max="6" width="17" style="1" bestFit="1" customWidth="1"/>
    <col min="7" max="8" width="15.85546875" style="1" bestFit="1" customWidth="1"/>
    <col min="9" max="9" width="11.5703125" style="1" bestFit="1" customWidth="1"/>
    <col min="10" max="10" width="10.28515625" style="1" bestFit="1" customWidth="1"/>
    <col min="11" max="13" width="9.140625" style="1"/>
    <col min="14" max="14" width="9.42578125" style="1" customWidth="1"/>
    <col min="15" max="15" width="12.42578125" style="1" customWidth="1"/>
    <col min="16" max="18" width="9.140625" style="1" customWidth="1"/>
    <col min="19" max="16384" width="9.140625" style="1"/>
  </cols>
  <sheetData>
    <row r="1" spans="1:12" ht="79.900000000000006" customHeight="1" x14ac:dyDescent="0.25">
      <c r="A1" s="48"/>
      <c r="L1" s="3" t="s">
        <v>30</v>
      </c>
    </row>
    <row r="2" spans="1:12" ht="14.45" customHeight="1" x14ac:dyDescent="0.25">
      <c r="I2" s="50"/>
      <c r="J2" s="50"/>
      <c r="K2" s="50"/>
      <c r="L2" s="51"/>
    </row>
    <row r="3" spans="1:12" ht="15" x14ac:dyDescent="0.25">
      <c r="B3" s="38" t="s">
        <v>14</v>
      </c>
      <c r="C3" s="32"/>
      <c r="D3" s="33" t="s">
        <v>29</v>
      </c>
      <c r="E3" s="34" t="s">
        <v>35</v>
      </c>
      <c r="F3" s="35"/>
      <c r="G3" s="36"/>
      <c r="I3" s="52"/>
      <c r="J3" s="52"/>
      <c r="K3" s="52"/>
      <c r="L3" s="53"/>
    </row>
    <row r="4" spans="1:12" x14ac:dyDescent="0.25">
      <c r="B4" s="39"/>
      <c r="D4" s="1"/>
      <c r="E4" s="4"/>
      <c r="F4" s="4"/>
      <c r="G4" s="4"/>
      <c r="I4" s="54"/>
      <c r="J4" s="54"/>
      <c r="K4" s="54"/>
      <c r="L4" s="55"/>
    </row>
    <row r="5" spans="1:12" ht="15" x14ac:dyDescent="0.2">
      <c r="B5" s="38" t="s">
        <v>15</v>
      </c>
      <c r="C5" s="32"/>
      <c r="D5" s="33" t="s">
        <v>11</v>
      </c>
      <c r="E5" s="5" t="s">
        <v>8</v>
      </c>
      <c r="F5" s="5" t="s">
        <v>9</v>
      </c>
      <c r="G5" s="5" t="s">
        <v>24</v>
      </c>
    </row>
    <row r="6" spans="1:12" ht="12.75" customHeight="1" x14ac:dyDescent="0.25">
      <c r="B6" s="39"/>
      <c r="E6" s="6">
        <v>1</v>
      </c>
      <c r="F6" s="7">
        <v>4</v>
      </c>
      <c r="G6" s="31">
        <v>31.85</v>
      </c>
    </row>
    <row r="7" spans="1:12" ht="12.75" customHeight="1" x14ac:dyDescent="0.25">
      <c r="B7" s="39"/>
      <c r="E7" s="6">
        <v>2</v>
      </c>
      <c r="F7" s="7">
        <v>7</v>
      </c>
      <c r="G7" s="31">
        <v>40.33</v>
      </c>
    </row>
    <row r="8" spans="1:12" ht="12.75" customHeight="1" x14ac:dyDescent="0.25">
      <c r="B8" s="39"/>
      <c r="E8" s="6">
        <v>3</v>
      </c>
      <c r="F8" s="7">
        <v>11</v>
      </c>
      <c r="G8" s="31">
        <v>49.42</v>
      </c>
    </row>
    <row r="9" spans="1:12" ht="12.75" customHeight="1" x14ac:dyDescent="0.25">
      <c r="B9" s="39"/>
      <c r="E9" s="6">
        <v>4</v>
      </c>
      <c r="F9" s="7">
        <v>14</v>
      </c>
      <c r="G9" s="31">
        <v>56.02</v>
      </c>
    </row>
    <row r="10" spans="1:12" ht="12.75" customHeight="1" x14ac:dyDescent="0.25">
      <c r="B10" s="39"/>
      <c r="E10" s="6">
        <v>5</v>
      </c>
      <c r="F10" s="7">
        <v>18</v>
      </c>
      <c r="G10" s="31">
        <v>70.83</v>
      </c>
    </row>
    <row r="11" spans="1:12" ht="12.75" customHeight="1" x14ac:dyDescent="0.25">
      <c r="B11" s="39"/>
      <c r="E11" s="6">
        <v>6</v>
      </c>
      <c r="F11" s="7">
        <v>21</v>
      </c>
      <c r="G11" s="31">
        <v>79.05</v>
      </c>
    </row>
    <row r="12" spans="1:12" ht="12.75" customHeight="1" x14ac:dyDescent="0.25">
      <c r="B12" s="39"/>
      <c r="E12" s="6">
        <v>7</v>
      </c>
      <c r="F12" s="7">
        <v>24</v>
      </c>
      <c r="G12" s="31">
        <v>89.61</v>
      </c>
    </row>
    <row r="13" spans="1:12" ht="12.75" customHeight="1" x14ac:dyDescent="0.25">
      <c r="B13" s="39"/>
      <c r="E13" s="6">
        <v>8</v>
      </c>
      <c r="F13" s="7">
        <v>27</v>
      </c>
      <c r="G13" s="31">
        <v>96.17</v>
      </c>
    </row>
    <row r="14" spans="1:12" ht="12.75" customHeight="1" x14ac:dyDescent="0.25">
      <c r="B14" s="39"/>
      <c r="E14" s="6">
        <v>9</v>
      </c>
      <c r="F14" s="7">
        <v>30</v>
      </c>
      <c r="G14" s="31">
        <v>102.92</v>
      </c>
    </row>
    <row r="15" spans="1:12" ht="12.75" customHeight="1" x14ac:dyDescent="0.25">
      <c r="B15" s="39"/>
      <c r="E15" s="6">
        <v>10</v>
      </c>
      <c r="F15" s="7">
        <v>34</v>
      </c>
      <c r="G15" s="31">
        <v>112.74</v>
      </c>
    </row>
    <row r="16" spans="1:12" ht="12.75" customHeight="1" x14ac:dyDescent="0.25">
      <c r="B16" s="39"/>
      <c r="E16" s="6">
        <v>11</v>
      </c>
      <c r="F16" s="7">
        <v>37</v>
      </c>
      <c r="G16" s="31">
        <v>121.97</v>
      </c>
    </row>
    <row r="17" spans="1:19" ht="12.75" customHeight="1" x14ac:dyDescent="0.25">
      <c r="B17" s="39"/>
      <c r="E17" s="6">
        <v>12</v>
      </c>
      <c r="F17" s="7">
        <v>40</v>
      </c>
      <c r="G17" s="31">
        <v>132.01</v>
      </c>
    </row>
    <row r="18" spans="1:19" ht="12.75" customHeight="1" x14ac:dyDescent="0.25">
      <c r="B18" s="39"/>
    </row>
    <row r="19" spans="1:19" ht="15" x14ac:dyDescent="0.25">
      <c r="B19" s="38" t="s">
        <v>16</v>
      </c>
      <c r="C19" s="37"/>
      <c r="D19" s="33" t="s">
        <v>23</v>
      </c>
    </row>
    <row r="20" spans="1:19" ht="13.5" thickBot="1" x14ac:dyDescent="0.3">
      <c r="C20" s="8"/>
      <c r="D20" s="9"/>
      <c r="E20" s="8"/>
      <c r="F20" s="8"/>
      <c r="G20" s="8"/>
      <c r="H20" s="8"/>
    </row>
    <row r="21" spans="1:19" s="14" customFormat="1" ht="27.95" customHeight="1" x14ac:dyDescent="0.2">
      <c r="A21" s="1"/>
      <c r="B21" s="5" t="s">
        <v>13</v>
      </c>
      <c r="C21" s="5" t="s">
        <v>4</v>
      </c>
      <c r="D21" s="10" t="s">
        <v>3</v>
      </c>
      <c r="E21" s="11" t="s">
        <v>2</v>
      </c>
      <c r="F21" s="12" t="s">
        <v>1</v>
      </c>
      <c r="G21" s="10" t="s">
        <v>39</v>
      </c>
      <c r="H21" s="11" t="s">
        <v>0</v>
      </c>
      <c r="I21" s="13" t="s">
        <v>28</v>
      </c>
      <c r="M21" s="1"/>
      <c r="N21" s="1"/>
      <c r="O21" s="1"/>
      <c r="P21" s="1"/>
      <c r="Q21" s="1"/>
      <c r="R21" s="1"/>
      <c r="S21" s="1"/>
    </row>
    <row r="22" spans="1:19" s="18" customFormat="1" ht="12.95" customHeight="1" x14ac:dyDescent="0.25">
      <c r="A22" s="1"/>
      <c r="B22" s="58" t="s">
        <v>12</v>
      </c>
      <c r="C22" s="57" t="s">
        <v>31</v>
      </c>
      <c r="D22" s="56" t="s">
        <v>32</v>
      </c>
      <c r="E22" s="49">
        <v>6.6250000000000003E-2</v>
      </c>
      <c r="F22" s="15" t="s">
        <v>34</v>
      </c>
      <c r="G22" s="15" t="s">
        <v>33</v>
      </c>
      <c r="H22" s="16">
        <v>0.25</v>
      </c>
      <c r="I22" s="17"/>
      <c r="M22" s="1"/>
      <c r="N22" s="1"/>
      <c r="O22" s="1"/>
      <c r="P22" s="1"/>
      <c r="Q22" s="1"/>
      <c r="R22" s="1"/>
      <c r="S22" s="1"/>
    </row>
    <row r="23" spans="1:19" x14ac:dyDescent="0.25">
      <c r="H23" s="4"/>
    </row>
    <row r="24" spans="1:19" x14ac:dyDescent="0.25">
      <c r="D24" s="1"/>
    </row>
    <row r="25" spans="1:19" ht="15" x14ac:dyDescent="0.25">
      <c r="B25" s="38" t="s">
        <v>18</v>
      </c>
      <c r="C25" s="32"/>
      <c r="D25" s="33" t="s">
        <v>17</v>
      </c>
      <c r="E25" s="37"/>
      <c r="F25" s="40">
        <v>50</v>
      </c>
      <c r="G25" s="20">
        <f>F25</f>
        <v>50</v>
      </c>
      <c r="H25" s="20">
        <f>F25</f>
        <v>50</v>
      </c>
      <c r="J25" s="19"/>
      <c r="K25" s="21"/>
      <c r="L25" s="21"/>
    </row>
    <row r="26" spans="1:19" x14ac:dyDescent="0.25">
      <c r="B26" s="39"/>
      <c r="D26" s="22"/>
      <c r="F26" s="23"/>
      <c r="G26" s="23"/>
      <c r="H26" s="23"/>
      <c r="J26" s="19"/>
      <c r="K26" s="23"/>
    </row>
    <row r="27" spans="1:19" ht="15" x14ac:dyDescent="0.25">
      <c r="B27" s="38" t="s">
        <v>19</v>
      </c>
      <c r="C27" s="32"/>
      <c r="D27" s="33" t="s">
        <v>20</v>
      </c>
      <c r="E27" s="37"/>
      <c r="F27" s="41">
        <v>2</v>
      </c>
      <c r="G27" s="41">
        <v>6</v>
      </c>
      <c r="H27" s="41">
        <v>12</v>
      </c>
      <c r="J27" s="19"/>
      <c r="K27" s="19"/>
    </row>
    <row r="28" spans="1:19" x14ac:dyDescent="0.25">
      <c r="D28" s="22"/>
      <c r="F28" s="23"/>
      <c r="G28" s="23"/>
      <c r="H28" s="23"/>
    </row>
    <row r="29" spans="1:19" x14ac:dyDescent="0.25">
      <c r="D29" s="24" t="s">
        <v>7</v>
      </c>
      <c r="E29" s="19"/>
      <c r="F29" s="20">
        <f>F27*F25</f>
        <v>100</v>
      </c>
      <c r="G29" s="20">
        <f>G27*G25</f>
        <v>300</v>
      </c>
      <c r="H29" s="20">
        <f>H27*H25</f>
        <v>600</v>
      </c>
    </row>
    <row r="30" spans="1:19" x14ac:dyDescent="0.25">
      <c r="D30" s="24" t="s">
        <v>40</v>
      </c>
      <c r="E30" s="25"/>
      <c r="F30" s="20">
        <f>(F27*0.8)+1.25</f>
        <v>2.85</v>
      </c>
      <c r="G30" s="20">
        <f>(G27*0.8)+1.25</f>
        <v>6.0500000000000007</v>
      </c>
      <c r="H30" s="20">
        <f>(H27*0.8)+1.25</f>
        <v>10.850000000000001</v>
      </c>
    </row>
    <row r="31" spans="1:19" x14ac:dyDescent="0.25">
      <c r="D31" s="24" t="s">
        <v>10</v>
      </c>
      <c r="E31" s="25"/>
      <c r="F31" s="26">
        <f>VLOOKUP(F27,$E$6:$G$17,3,FALSE)</f>
        <v>40.33</v>
      </c>
      <c r="G31" s="26">
        <f>VLOOKUP(G27,$E$6:$G$17,3,FALSE)</f>
        <v>79.05</v>
      </c>
      <c r="H31" s="26">
        <f>VLOOKUP(H27,$E$6:$G$17,3,FALSE)</f>
        <v>132.01</v>
      </c>
    </row>
    <row r="32" spans="1:19" x14ac:dyDescent="0.25">
      <c r="D32" s="24" t="s">
        <v>41</v>
      </c>
      <c r="E32" s="25"/>
      <c r="F32" s="20">
        <f>(F29+F31)*0.06625</f>
        <v>9.2968624999999996</v>
      </c>
      <c r="G32" s="20">
        <f>(G29+G31)*0.06625</f>
        <v>25.1120625</v>
      </c>
      <c r="H32" s="20">
        <f>(H29+H31)*0.06625</f>
        <v>48.495662500000002</v>
      </c>
    </row>
    <row r="33" spans="2:10" x14ac:dyDescent="0.25">
      <c r="D33" s="27" t="s">
        <v>25</v>
      </c>
      <c r="E33" s="28">
        <v>0.05</v>
      </c>
      <c r="F33" s="26">
        <f>F31*$E$33</f>
        <v>2.0165000000000002</v>
      </c>
      <c r="G33" s="26">
        <f>G31*$E$33</f>
        <v>3.9525000000000001</v>
      </c>
      <c r="H33" s="26">
        <f>H31*$E$33</f>
        <v>6.6005000000000003</v>
      </c>
    </row>
    <row r="34" spans="2:10" x14ac:dyDescent="0.25">
      <c r="D34" s="24" t="s">
        <v>6</v>
      </c>
      <c r="E34" s="29"/>
      <c r="F34" s="20">
        <f>SUM(F29:F33)</f>
        <v>154.49336250000002</v>
      </c>
      <c r="G34" s="20">
        <f>SUM(G29:G33)</f>
        <v>414.16456249999999</v>
      </c>
      <c r="H34" s="20">
        <f>SUM(H29:H33)</f>
        <v>797.9561625</v>
      </c>
    </row>
    <row r="35" spans="2:10" x14ac:dyDescent="0.25">
      <c r="C35" s="8"/>
      <c r="D35" s="22"/>
      <c r="F35" s="23"/>
      <c r="G35" s="23"/>
      <c r="H35" s="23"/>
    </row>
    <row r="36" spans="2:10" ht="15.75" thickBot="1" x14ac:dyDescent="0.3">
      <c r="B36" s="59" t="s">
        <v>21</v>
      </c>
      <c r="C36" s="62"/>
      <c r="D36" s="60" t="s">
        <v>22</v>
      </c>
      <c r="E36" s="37"/>
      <c r="F36" s="42">
        <v>50</v>
      </c>
      <c r="G36" s="42">
        <v>50</v>
      </c>
      <c r="H36" s="42">
        <v>50</v>
      </c>
      <c r="I36" s="8"/>
    </row>
    <row r="37" spans="2:10" ht="20.100000000000001" customHeight="1" thickBot="1" x14ac:dyDescent="0.3">
      <c r="C37" s="61"/>
      <c r="D37" s="43" t="s">
        <v>5</v>
      </c>
      <c r="E37" s="44"/>
      <c r="F37" s="45">
        <f>F36*F34</f>
        <v>7724.6681250000011</v>
      </c>
      <c r="G37" s="46">
        <f>G36*G34</f>
        <v>20708.228124999998</v>
      </c>
      <c r="H37" s="47">
        <f>H36*H34</f>
        <v>39897.808125000003</v>
      </c>
      <c r="I37" s="64">
        <f>SUM(F37:H37)</f>
        <v>68330.704375000001</v>
      </c>
      <c r="J37" s="63"/>
    </row>
    <row r="38" spans="2:10" x14ac:dyDescent="0.25">
      <c r="I38" s="4"/>
    </row>
    <row r="40" spans="2:10" x14ac:dyDescent="0.25">
      <c r="B40" s="30" t="s">
        <v>27</v>
      </c>
    </row>
    <row r="41" spans="2:10" x14ac:dyDescent="0.25">
      <c r="B41" s="1" t="s">
        <v>38</v>
      </c>
    </row>
    <row r="42" spans="2:10" x14ac:dyDescent="0.25">
      <c r="B42" s="1" t="s">
        <v>37</v>
      </c>
    </row>
    <row r="43" spans="2:10" x14ac:dyDescent="0.25">
      <c r="B43" s="1" t="s">
        <v>26</v>
      </c>
    </row>
    <row r="44" spans="2:10" x14ac:dyDescent="0.25">
      <c r="B44" s="1" t="s">
        <v>36</v>
      </c>
    </row>
  </sheetData>
  <mergeCells count="1">
    <mergeCell ref="I2:L4"/>
  </mergeCells>
  <conditionalFormatting sqref="B22">
    <cfRule type="cellIs" dxfId="0" priority="6" operator="equal">
      <formula>"yes"</formula>
    </cfRule>
  </conditionalFormatting>
  <dataValidations count="1">
    <dataValidation type="list" allowBlank="1" showInputMessage="1" showErrorMessage="1" sqref="B22" xr:uid="{00000000-0002-0000-0000-000000000000}">
      <formula1>#REF!</formula1>
    </dataValidation>
  </dataValidations>
  <printOptions horizontalCentered="1"/>
  <pageMargins left="0.5" right="0.5" top="0.25" bottom="0.45" header="0.3" footer="0.3"/>
  <pageSetup scale="63" orientation="landscape" r:id="rId1"/>
  <headerFooter>
    <oddFooter>&amp;LCONFIDENTIAL and PROPRIETARY&amp;R&amp;10WineDirect Fulfillment Vintage Funds Pre-Funding Worksheet 10/2/18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ason xmlns="366effea-101a-4871-9d3c-dc60b78a2fe6" xsi:nil="true"/>
    <TaxCatchAll xmlns="8b9d05c3-ba23-4e13-860e-5a0e4b3645e8" xsi:nil="true"/>
    <lcf76f155ced4ddcb4097134ff3c332f xmlns="366effea-101a-4871-9d3c-dc60b78a2fe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F9349B42ADD047BB9AE779BEC39C92" ma:contentTypeVersion="12" ma:contentTypeDescription="Create a new document." ma:contentTypeScope="" ma:versionID="71b9857f457209330fff1feba3cfd192">
  <xsd:schema xmlns:xsd="http://www.w3.org/2001/XMLSchema" xmlns:xs="http://www.w3.org/2001/XMLSchema" xmlns:p="http://schemas.microsoft.com/office/2006/metadata/properties" xmlns:ns2="366effea-101a-4871-9d3c-dc60b78a2fe6" xmlns:ns3="8b9d05c3-ba23-4e13-860e-5a0e4b3645e8" targetNamespace="http://schemas.microsoft.com/office/2006/metadata/properties" ma:root="true" ma:fieldsID="44b91529e90f5a12699c8c601e9e19bd" ns2:_="" ns3:_="">
    <xsd:import namespace="366effea-101a-4871-9d3c-dc60b78a2fe6"/>
    <xsd:import namespace="8b9d05c3-ba23-4e13-860e-5a0e4b364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eas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effea-101a-4871-9d3c-dc60b78a2f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eason" ma:index="10" nillable="true" ma:displayName="Reason" ma:format="Dropdown" ma:internalName="Reason">
      <xsd:simpleType>
        <xsd:restriction base="dms:Text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48add6f6-9cda-4fbe-a338-49b68a886d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9d05c3-ba23-4e13-860e-5a0e4b364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6065ff59-0925-4602-b5b0-b90582cb1fb7}" ma:internalName="TaxCatchAll" ma:showField="CatchAllData" ma:web="8b9d05c3-ba23-4e13-860e-5a0e4b3645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57B60F-672B-4C08-A6F6-0720938CA18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22C8CB3-348B-401B-B001-F5E590D9F9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F3C81-3B1E-4DD0-B121-2F646A5EAF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VF Funding Worksheet</vt:lpstr>
      <vt:lpstr>'VF Funding Worksheet'!Print_Area</vt:lpstr>
    </vt:vector>
  </TitlesOfParts>
  <Company>Inertia Beverage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Verdier</dc:creator>
  <cp:lastModifiedBy>Liz Soto</cp:lastModifiedBy>
  <cp:lastPrinted>2018-10-02T23:01:22Z</cp:lastPrinted>
  <dcterms:created xsi:type="dcterms:W3CDTF">2012-03-23T02:36:56Z</dcterms:created>
  <dcterms:modified xsi:type="dcterms:W3CDTF">2022-10-12T23:12:15Z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0x01010028F9349B42ADD047BB9AE779BEC39C92</vt:lpwstr>
  </property>
</Properties>
</file>